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persons/person0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wido\OneDrive\Obrazy\Pulpit\PALIWA NA STRONĘ\"/>
    </mc:Choice>
  </mc:AlternateContent>
  <xr:revisionPtr revIDLastSave="0" documentId="13_ncr:1_{63707386-BD07-4D2F-942D-FFF007C7AF93}" xr6:coauthVersionLast="47" xr6:coauthVersionMax="47" xr10:uidLastSave="{00000000-0000-0000-0000-000000000000}"/>
  <bookViews>
    <workbookView xWindow="-28920" yWindow="-120" windowWidth="29040" windowHeight="15840" xr2:uid="{127DA1C5-7BBC-406C-86F1-54FF2A8053E7}"/>
  </bookViews>
  <sheets>
    <sheet name="FUELS" sheetId="11" r:id="rId1"/>
  </sheets>
  <definedNames>
    <definedName name="_xlnm.Print_Area" localSheetId="0">FUELS!$A$1:$D$47</definedName>
    <definedName name="Z_9B43933D_479D_4EDE_9589_4F3A9656D033_.wvu.PrintArea" localSheetId="0" hidden="1">FUELS!$A$3:$D$45</definedName>
  </definedNames>
  <calcPr calcId="181029"/>
  <customWorkbookViews>
    <customWorkbookView name="Układ" guid="{9B43933D-479D-4EDE-9589-4F3A9656D033}" maximized="1" xWindow="-9" yWindow="-9" windowWidth="1938" windowHeight="1048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6" i="11" l="1"/>
  <c r="A5" i="11"/>
  <c r="A14" i="11" s="1"/>
  <c r="A26" i="11" s="1"/>
  <c r="A15" i="11"/>
  <c r="A27" i="11" s="1"/>
  <c r="A43" i="11"/>
  <c r="A13" i="11"/>
  <c r="A25" i="11" s="1"/>
  <c r="A8" i="11"/>
  <c r="A17" i="11" s="1"/>
  <c r="A31" i="11" s="1"/>
  <c r="A7" i="11"/>
  <c r="A16" i="11" s="1"/>
  <c r="A30" i="11" s="1"/>
  <c r="A28" i="11" l="1"/>
  <c r="A37" i="11"/>
  <c r="A39" i="11" l="1"/>
  <c r="A45" i="11" s="1"/>
</calcChain>
</file>

<file path=xl/sharedStrings.xml><?xml version="1.0" encoding="utf-8"?>
<sst xmlns="http://schemas.openxmlformats.org/spreadsheetml/2006/main" count="73" uniqueCount="53">
  <si>
    <t>kg/h</t>
  </si>
  <si>
    <t>kW</t>
  </si>
  <si>
    <r>
      <t>Nm</t>
    </r>
    <r>
      <rPr>
        <vertAlign val="super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>/h</t>
    </r>
  </si>
  <si>
    <t>l/h</t>
  </si>
  <si>
    <t>Wartość</t>
  </si>
  <si>
    <t>Jednostka</t>
  </si>
  <si>
    <t>Opis</t>
  </si>
  <si>
    <t>Koszt zakupu instalacji</t>
  </si>
  <si>
    <t>Koszt budowy budynku oraz infrastruktury towarzyszącej</t>
  </si>
  <si>
    <t xml:space="preserve">Całkowity koszt inwestycyjny budowy </t>
  </si>
  <si>
    <t>PLN</t>
  </si>
  <si>
    <t>lat</t>
  </si>
  <si>
    <t>Prosty okres zwrotu inwestycji</t>
  </si>
  <si>
    <t xml:space="preserve">  Pola wypełnia Klient</t>
  </si>
  <si>
    <t>PLN/rok</t>
  </si>
  <si>
    <t>Roczny zysk po odjęciu kosztów</t>
  </si>
  <si>
    <t xml:space="preserve">Ilość przerabianego wkładu przez instalację </t>
  </si>
  <si>
    <t>Zainstalowana moc elektryczna instalacji</t>
  </si>
  <si>
    <t>Zużycie gazu ziemnego przez instalację</t>
  </si>
  <si>
    <t>h/doba</t>
  </si>
  <si>
    <t>Ilość godzin pracy instalacji dziennie</t>
  </si>
  <si>
    <t>dni/rok</t>
  </si>
  <si>
    <t>Ilość dni pracy instalacji w roku</t>
  </si>
  <si>
    <t>kg/rok</t>
  </si>
  <si>
    <t>Ilość przerabianego składu przez instalację rocznie</t>
  </si>
  <si>
    <t>kWh/rok</t>
  </si>
  <si>
    <t>Ilość zużytej energii elektrycznej przez instalację rocznie</t>
  </si>
  <si>
    <r>
      <t>Nm</t>
    </r>
    <r>
      <rPr>
        <vertAlign val="super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>/rok</t>
    </r>
  </si>
  <si>
    <t>Ilość zużytego gazu ziemnego przez instalację rocznie</t>
  </si>
  <si>
    <t>Zysk z tytułu utylizacji 1 kg surowca</t>
  </si>
  <si>
    <t>Koszt jednostkowy energii elektrycznej</t>
  </si>
  <si>
    <t>Koszt jednostkowy gazu ziemnego</t>
  </si>
  <si>
    <t>Roczne zyski</t>
  </si>
  <si>
    <t>Koszt energii elektrycznej w skali roku (instalacja przetwarzania)</t>
  </si>
  <si>
    <t>Koszt gazu ziemnego w skali roku</t>
  </si>
  <si>
    <t>Koszt katalizatora oraz neutralizatora</t>
  </si>
  <si>
    <t>Koszt zużycia wody na cele chłodnicze</t>
  </si>
  <si>
    <t xml:space="preserve">Koszty przeglądów, eksploatacji oraz części zamiennych </t>
  </si>
  <si>
    <t>Koszt transportu produktu gotowego oraz wywozu odpadów</t>
  </si>
  <si>
    <t>Pozostałe roczne koszty (np. pracownicy, opłaty, usługi)</t>
  </si>
  <si>
    <t>Całkowite roczne koszty</t>
  </si>
  <si>
    <t>PLN/L</t>
  </si>
  <si>
    <t>PLN/kg</t>
  </si>
  <si>
    <t>PLN/kWh</t>
  </si>
  <si>
    <r>
      <t>PLN/Nm</t>
    </r>
    <r>
      <rPr>
        <vertAlign val="superscript"/>
        <sz val="11"/>
        <color theme="1"/>
        <rFont val="Calibri"/>
        <family val="2"/>
        <charset val="238"/>
        <scheme val="minor"/>
      </rPr>
      <t>3</t>
    </r>
  </si>
  <si>
    <t>Ilość produkowanego oleju napędowego</t>
  </si>
  <si>
    <t>Ilość produkowanej benzyny</t>
  </si>
  <si>
    <t>Ilość wyprodukownego oleju napędowego rocznie</t>
  </si>
  <si>
    <t>Ilość wyprodukowanej benzyny rocznie</t>
  </si>
  <si>
    <t>L/rok</t>
  </si>
  <si>
    <t>Zysk ze sprzedaży 1L oleju opałowego</t>
  </si>
  <si>
    <t>Zysk ze sprzedaży 1L wyprodukowanej benzyny</t>
  </si>
  <si>
    <t>Instalacja do recyklingu plastiku na paliwa
Analiza ekonomiczna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</si>
</sst>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6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b/>
      <sz val="11"/>
      <color indexed="8"/>
      <name val="Czcionka tekstu podstawowego"/>
      <charset val="238"/>
    </font>
    <font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0" fillId="0" borderId="0" xfId="0" applyAlignment="1">
      <alignment wrapText="1"/>
    </xf>
    <xf numFmtId="0" fontId="4" fillId="3" borderId="5" xfId="0" applyFont="1" applyFill="1" applyBorder="1" applyAlignment="1">
      <alignment vertical="center" wrapText="1"/>
    </xf>
    <xf numFmtId="0" fontId="4" fillId="3" borderId="6" xfId="0" applyFont="1" applyFill="1" applyBorder="1" applyAlignment="1">
      <alignment vertical="center" wrapText="1"/>
    </xf>
    <xf numFmtId="0" fontId="0" fillId="3" borderId="10" xfId="0" applyFill="1" applyBorder="1"/>
    <xf numFmtId="0" fontId="4" fillId="3" borderId="8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0" fillId="2" borderId="1" xfId="0" applyFill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164" fontId="0" fillId="2" borderId="2" xfId="1" applyNumberFormat="1" applyFont="1" applyFill="1" applyBorder="1" applyAlignment="1" applyProtection="1">
      <alignment horizontal="center" vertical="center" wrapText="1"/>
      <protection locked="0"/>
    </xf>
    <xf numFmtId="164" fontId="0" fillId="2" borderId="3" xfId="1" applyNumberFormat="1" applyFont="1" applyFill="1" applyBorder="1" applyAlignment="1" applyProtection="1">
      <alignment horizontal="center" vertical="center" wrapText="1"/>
      <protection locked="0"/>
    </xf>
    <xf numFmtId="164" fontId="0" fillId="0" borderId="2" xfId="1" applyNumberFormat="1" applyFont="1" applyFill="1" applyBorder="1" applyAlignment="1" applyProtection="1">
      <alignment horizontal="center" vertical="center" wrapText="1"/>
    </xf>
    <xf numFmtId="164" fontId="0" fillId="0" borderId="3" xfId="1" applyNumberFormat="1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3" fontId="2" fillId="0" borderId="2" xfId="1" applyFont="1" applyFill="1" applyBorder="1" applyAlignment="1" applyProtection="1">
      <alignment horizontal="center" vertical="center" wrapText="1"/>
    </xf>
    <xf numFmtId="43" fontId="2" fillId="0" borderId="3" xfId="1" applyFont="1" applyFill="1" applyBorder="1" applyAlignment="1" applyProtection="1">
      <alignment horizontal="center" vertical="center" wrapText="1"/>
    </xf>
    <xf numFmtId="164" fontId="0" fillId="0" borderId="1" xfId="1" applyNumberFormat="1" applyFont="1" applyBorder="1" applyAlignment="1" applyProtection="1">
      <alignment horizontal="center" vertical="center" wrapText="1"/>
    </xf>
    <xf numFmtId="164" fontId="1" fillId="0" borderId="2" xfId="1" applyNumberFormat="1" applyFont="1" applyFill="1" applyBorder="1" applyAlignment="1" applyProtection="1">
      <alignment horizontal="center" vertical="center" wrapText="1"/>
    </xf>
    <xf numFmtId="164" fontId="1" fillId="0" borderId="3" xfId="1" applyNumberFormat="1" applyFont="1" applyFill="1" applyBorder="1" applyAlignment="1" applyProtection="1">
      <alignment horizontal="center" vertical="center" wrapText="1"/>
    </xf>
    <xf numFmtId="43" fontId="0" fillId="2" borderId="1" xfId="1" applyFont="1" applyFill="1" applyBorder="1" applyAlignment="1" applyProtection="1">
      <alignment horizontal="center" vertical="center" wrapText="1"/>
      <protection locked="0"/>
    </xf>
    <xf numFmtId="164" fontId="0" fillId="2" borderId="1" xfId="1" applyNumberFormat="1" applyFont="1" applyFill="1" applyBorder="1" applyAlignment="1" applyProtection="1">
      <alignment horizontal="center" vertical="center" wrapText="1"/>
      <protection locked="0"/>
    </xf>
    <xf numFmtId="164" fontId="0" fillId="0" borderId="1" xfId="1" applyNumberFormat="1" applyFont="1" applyFill="1" applyBorder="1" applyAlignment="1" applyProtection="1">
      <alignment horizontal="center" vertical="center" wrapText="1"/>
    </xf>
    <xf numFmtId="164" fontId="5" fillId="0" borderId="1" xfId="1" applyNumberFormat="1" applyFont="1" applyFill="1" applyBorder="1" applyAlignment="1" applyProtection="1">
      <alignment horizontal="center" vertical="center" wrapText="1"/>
    </xf>
    <xf numFmtId="164" fontId="5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wrapText="1"/>
    </xf>
    <xf numFmtId="0" fontId="2" fillId="3" borderId="11" xfId="0" applyFont="1" applyFill="1" applyBorder="1" applyAlignment="1">
      <alignment horizontal="center" vertical="center" wrapText="1"/>
    </xf>
  </cellXfs>
  <cellStyles count="4">
    <cellStyle name="Dziesiętny" xfId="1" builtinId="3"/>
    <cellStyle name="Dziesiętny 2" xfId="2" xr:uid="{558F4CEB-4154-4FFE-871C-4A0107844D66}"/>
    <cellStyle name="Dziesiętny 3" xfId="3" xr:uid="{C85FC846-B2A5-462B-96FF-7164BC4FAE07}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10/relationships/person" Target="persons/person0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66675</xdr:rowOff>
    </xdr:from>
    <xdr:to>
      <xdr:col>1</xdr:col>
      <xdr:colOff>895350</xdr:colOff>
      <xdr:row>1</xdr:row>
      <xdr:rowOff>342900</xdr:rowOff>
    </xdr:to>
    <xdr:pic>
      <xdr:nvPicPr>
        <xdr:cNvPr id="2" name="Obraz 1" descr="BEST Systemy Grzewcze">
          <a:extLst>
            <a:ext uri="{FF2B5EF4-FFF2-40B4-BE49-F238E27FC236}">
              <a16:creationId xmlns:a16="http://schemas.microsoft.com/office/drawing/2014/main" id="{32CA0D91-3E3E-9E9C-E342-333F665457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66675"/>
          <a:ext cx="1758950" cy="657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DAE7B8-2FBE-4EFC-8B97-E4FEFFD1C8F9}">
  <sheetPr>
    <pageSetUpPr fitToPage="1"/>
  </sheetPr>
  <dimension ref="A1:D47"/>
  <sheetViews>
    <sheetView tabSelected="1" view="pageBreakPreview" zoomScale="75" zoomScaleNormal="75" zoomScaleSheetLayoutView="75" workbookViewId="0">
      <selection activeCell="A19" sqref="A19:B19"/>
    </sheetView>
  </sheetViews>
  <sheetFormatPr defaultColWidth="9.140625" defaultRowHeight="15"/>
  <cols>
    <col min="1" max="3" width="15.7109375" style="1" customWidth="1"/>
    <col min="4" max="4" width="65.7109375" style="1" customWidth="1"/>
    <col min="6" max="6" width="10.28515625" bestFit="1" customWidth="1"/>
  </cols>
  <sheetData>
    <row r="1" spans="1:4" ht="30" customHeight="1">
      <c r="A1" s="2"/>
      <c r="B1" s="3"/>
      <c r="C1" s="34" t="s">
        <v>52</v>
      </c>
      <c r="D1" s="35"/>
    </row>
    <row r="2" spans="1:4" ht="30" customHeight="1">
      <c r="A2" s="4"/>
      <c r="B2" s="5"/>
      <c r="C2" s="36"/>
      <c r="D2" s="37"/>
    </row>
    <row r="3" spans="1:4">
      <c r="A3" s="39" t="s">
        <v>4</v>
      </c>
      <c r="B3" s="39"/>
      <c r="C3" s="6" t="s">
        <v>5</v>
      </c>
      <c r="D3" s="7" t="s">
        <v>6</v>
      </c>
    </row>
    <row r="4" spans="1:4">
      <c r="A4" s="16">
        <v>6000</v>
      </c>
      <c r="B4" s="17"/>
      <c r="C4" s="8" t="s">
        <v>0</v>
      </c>
      <c r="D4" s="9" t="s">
        <v>16</v>
      </c>
    </row>
    <row r="5" spans="1:4">
      <c r="A5" s="23">
        <f>INT(0.4*A4)</f>
        <v>2400</v>
      </c>
      <c r="B5" s="23"/>
      <c r="C5" s="8" t="s">
        <v>3</v>
      </c>
      <c r="D5" s="14" t="s">
        <v>45</v>
      </c>
    </row>
    <row r="6" spans="1:4">
      <c r="A6" s="23">
        <f>INT(A4/16)</f>
        <v>375</v>
      </c>
      <c r="B6" s="23"/>
      <c r="C6" s="8" t="s">
        <v>3</v>
      </c>
      <c r="D6" s="14" t="s">
        <v>46</v>
      </c>
    </row>
    <row r="7" spans="1:4" ht="15.75" customHeight="1">
      <c r="A7" s="28">
        <f>INT(98*A4/6000)</f>
        <v>98</v>
      </c>
      <c r="B7" s="28"/>
      <c r="C7" s="8" t="s">
        <v>1</v>
      </c>
      <c r="D7" s="9" t="s">
        <v>17</v>
      </c>
    </row>
    <row r="8" spans="1:4" ht="15" customHeight="1">
      <c r="A8" s="28">
        <f>INT(60*A4/6000)</f>
        <v>60</v>
      </c>
      <c r="B8" s="28"/>
      <c r="C8" s="8" t="s">
        <v>2</v>
      </c>
      <c r="D8" s="9" t="s">
        <v>18</v>
      </c>
    </row>
    <row r="9" spans="1:4" ht="15" customHeight="1">
      <c r="A9" s="20"/>
      <c r="B9" s="20"/>
      <c r="C9" s="20"/>
      <c r="D9" s="20"/>
    </row>
    <row r="10" spans="1:4" ht="15" customHeight="1">
      <c r="A10" s="27">
        <v>24</v>
      </c>
      <c r="B10" s="27"/>
      <c r="C10" s="8" t="s">
        <v>19</v>
      </c>
      <c r="D10" s="9" t="s">
        <v>20</v>
      </c>
    </row>
    <row r="11" spans="1:4">
      <c r="A11" s="27">
        <v>200</v>
      </c>
      <c r="B11" s="27"/>
      <c r="C11" s="8" t="s">
        <v>21</v>
      </c>
      <c r="D11" s="9" t="s">
        <v>22</v>
      </c>
    </row>
    <row r="12" spans="1:4">
      <c r="A12" s="20"/>
      <c r="B12" s="20"/>
      <c r="C12" s="20"/>
      <c r="D12" s="20"/>
    </row>
    <row r="13" spans="1:4">
      <c r="A13" s="18">
        <f>A4*A10*A11</f>
        <v>28800000</v>
      </c>
      <c r="B13" s="19"/>
      <c r="C13" s="8" t="s">
        <v>23</v>
      </c>
      <c r="D13" s="9" t="s">
        <v>24</v>
      </c>
    </row>
    <row r="14" spans="1:4">
      <c r="A14" s="24">
        <f>A5*A10*A11</f>
        <v>11520000</v>
      </c>
      <c r="B14" s="25"/>
      <c r="C14" s="8" t="s">
        <v>49</v>
      </c>
      <c r="D14" s="14" t="s">
        <v>47</v>
      </c>
    </row>
    <row r="15" spans="1:4">
      <c r="A15" s="24">
        <f>A6*A10*A11</f>
        <v>1800000</v>
      </c>
      <c r="B15" s="25"/>
      <c r="C15" s="8" t="s">
        <v>49</v>
      </c>
      <c r="D15" s="14" t="s">
        <v>48</v>
      </c>
    </row>
    <row r="16" spans="1:4">
      <c r="A16" s="28">
        <f>A7*A10*A11</f>
        <v>470400</v>
      </c>
      <c r="B16" s="28"/>
      <c r="C16" s="8" t="s">
        <v>25</v>
      </c>
      <c r="D16" s="9" t="s">
        <v>26</v>
      </c>
    </row>
    <row r="17" spans="1:4" ht="15" customHeight="1">
      <c r="A17" s="28">
        <f>A8*A10*A11</f>
        <v>288000</v>
      </c>
      <c r="B17" s="28"/>
      <c r="C17" s="8" t="s">
        <v>27</v>
      </c>
      <c r="D17" s="9" t="s">
        <v>28</v>
      </c>
    </row>
    <row r="18" spans="1:4">
      <c r="A18" s="31"/>
      <c r="B18" s="32"/>
      <c r="C18" s="32"/>
      <c r="D18" s="33"/>
    </row>
    <row r="19" spans="1:4">
      <c r="A19" s="26">
        <v>0.4</v>
      </c>
      <c r="B19" s="26"/>
      <c r="C19" s="8" t="s">
        <v>42</v>
      </c>
      <c r="D19" s="9" t="s">
        <v>29</v>
      </c>
    </row>
    <row r="20" spans="1:4">
      <c r="A20" s="26">
        <v>1.7</v>
      </c>
      <c r="B20" s="26"/>
      <c r="C20" s="8" t="s">
        <v>41</v>
      </c>
      <c r="D20" s="14" t="s">
        <v>50</v>
      </c>
    </row>
    <row r="21" spans="1:4">
      <c r="A21" s="26">
        <v>1.5</v>
      </c>
      <c r="B21" s="26"/>
      <c r="C21" s="8" t="s">
        <v>41</v>
      </c>
      <c r="D21" s="14" t="s">
        <v>51</v>
      </c>
    </row>
    <row r="22" spans="1:4">
      <c r="A22" s="26">
        <v>6</v>
      </c>
      <c r="B22" s="26"/>
      <c r="C22" s="8" t="s">
        <v>43</v>
      </c>
      <c r="D22" s="9" t="s">
        <v>30</v>
      </c>
    </row>
    <row r="23" spans="1:4" ht="17.25">
      <c r="A23" s="26">
        <v>4.5</v>
      </c>
      <c r="B23" s="26"/>
      <c r="C23" s="8" t="s">
        <v>44</v>
      </c>
      <c r="D23" s="9" t="s">
        <v>31</v>
      </c>
    </row>
    <row r="24" spans="1:4">
      <c r="A24" s="20"/>
      <c r="B24" s="20"/>
      <c r="C24" s="20"/>
      <c r="D24" s="20"/>
    </row>
    <row r="25" spans="1:4" ht="15" customHeight="1">
      <c r="A25" s="18">
        <f>_xlfn.FLOOR.MATH(A13*A19,1000)</f>
        <v>11520000</v>
      </c>
      <c r="B25" s="19"/>
      <c r="C25" s="8" t="s">
        <v>14</v>
      </c>
      <c r="D25" s="15" t="s">
        <v>29</v>
      </c>
    </row>
    <row r="26" spans="1:4" ht="15" customHeight="1">
      <c r="A26" s="18">
        <f>_xlfn.FLOOR.MATH(A14*A20,1000)</f>
        <v>19584000</v>
      </c>
      <c r="B26" s="19"/>
      <c r="C26" s="8" t="s">
        <v>14</v>
      </c>
      <c r="D26" s="14" t="s">
        <v>50</v>
      </c>
    </row>
    <row r="27" spans="1:4" ht="15" customHeight="1">
      <c r="A27" s="18">
        <f>_xlfn.FLOOR.MATH(A15*A21,1000)</f>
        <v>2700000</v>
      </c>
      <c r="B27" s="19"/>
      <c r="C27" s="8" t="s">
        <v>14</v>
      </c>
      <c r="D27" s="14" t="s">
        <v>51</v>
      </c>
    </row>
    <row r="28" spans="1:4" ht="15" customHeight="1">
      <c r="A28" s="18">
        <f>SUM(A25:B27)</f>
        <v>33804000</v>
      </c>
      <c r="B28" s="19"/>
      <c r="C28" s="8" t="s">
        <v>14</v>
      </c>
      <c r="D28" s="9" t="s">
        <v>32</v>
      </c>
    </row>
    <row r="29" spans="1:4" ht="15" customHeight="1">
      <c r="A29" s="20"/>
      <c r="B29" s="20"/>
      <c r="C29" s="20"/>
      <c r="D29" s="20"/>
    </row>
    <row r="30" spans="1:4" s="1" customFormat="1" ht="15" customHeight="1">
      <c r="A30" s="28">
        <f>_xlfn.CEILING.MATH(A16*A22,1000)</f>
        <v>2823000</v>
      </c>
      <c r="B30" s="28"/>
      <c r="C30" s="8" t="s">
        <v>14</v>
      </c>
      <c r="D30" s="9" t="s">
        <v>33</v>
      </c>
    </row>
    <row r="31" spans="1:4" ht="15" customHeight="1">
      <c r="A31" s="28">
        <f>_xlfn.CEILING.MATH(A17*A23,1000)</f>
        <v>1296000</v>
      </c>
      <c r="B31" s="28"/>
      <c r="C31" s="8" t="s">
        <v>14</v>
      </c>
      <c r="D31" s="9" t="s">
        <v>34</v>
      </c>
    </row>
    <row r="32" spans="1:4" ht="15" customHeight="1">
      <c r="A32" s="29">
        <v>150000</v>
      </c>
      <c r="B32" s="29"/>
      <c r="C32" s="8" t="s">
        <v>14</v>
      </c>
      <c r="D32" s="10" t="s">
        <v>35</v>
      </c>
    </row>
    <row r="33" spans="1:4" ht="15" customHeight="1">
      <c r="A33" s="29">
        <v>200000</v>
      </c>
      <c r="B33" s="29"/>
      <c r="C33" s="8" t="s">
        <v>14</v>
      </c>
      <c r="D33" s="10" t="s">
        <v>36</v>
      </c>
    </row>
    <row r="34" spans="1:4" ht="15" customHeight="1">
      <c r="A34" s="29">
        <v>1000000</v>
      </c>
      <c r="B34" s="29"/>
      <c r="C34" s="8" t="s">
        <v>14</v>
      </c>
      <c r="D34" s="10" t="s">
        <v>37</v>
      </c>
    </row>
    <row r="35" spans="1:4" ht="15" customHeight="1">
      <c r="A35" s="30">
        <v>400000</v>
      </c>
      <c r="B35" s="30"/>
      <c r="C35" s="8" t="s">
        <v>14</v>
      </c>
      <c r="D35" s="10" t="s">
        <v>38</v>
      </c>
    </row>
    <row r="36" spans="1:4" ht="15" customHeight="1">
      <c r="A36" s="27">
        <v>2000000</v>
      </c>
      <c r="B36" s="27"/>
      <c r="C36" s="8" t="s">
        <v>14</v>
      </c>
      <c r="D36" s="9" t="s">
        <v>39</v>
      </c>
    </row>
    <row r="37" spans="1:4" ht="15" customHeight="1">
      <c r="A37" s="28">
        <f>SUM(A30:B36)</f>
        <v>7869000</v>
      </c>
      <c r="B37" s="28"/>
      <c r="C37" s="8" t="s">
        <v>14</v>
      </c>
      <c r="D37" s="9" t="s">
        <v>40</v>
      </c>
    </row>
    <row r="38" spans="1:4" ht="15" customHeight="1">
      <c r="A38" s="20"/>
      <c r="B38" s="20"/>
      <c r="C38" s="20"/>
      <c r="D38" s="20"/>
    </row>
    <row r="39" spans="1:4" ht="15" customHeight="1">
      <c r="A39" s="18">
        <f>A28-A37</f>
        <v>25935000</v>
      </c>
      <c r="B39" s="19"/>
      <c r="C39" s="8" t="s">
        <v>14</v>
      </c>
      <c r="D39" s="9" t="s">
        <v>15</v>
      </c>
    </row>
    <row r="40" spans="1:4" ht="15" customHeight="1">
      <c r="A40" s="20"/>
      <c r="B40" s="20"/>
      <c r="C40" s="20"/>
      <c r="D40" s="20"/>
    </row>
    <row r="41" spans="1:4">
      <c r="A41" s="18">
        <v>65900000</v>
      </c>
      <c r="B41" s="19"/>
      <c r="C41" s="8" t="s">
        <v>10</v>
      </c>
      <c r="D41" s="9" t="s">
        <v>7</v>
      </c>
    </row>
    <row r="42" spans="1:4">
      <c r="A42" s="16">
        <v>3000000</v>
      </c>
      <c r="B42" s="17"/>
      <c r="C42" s="8" t="s">
        <v>10</v>
      </c>
      <c r="D42" s="9" t="s">
        <v>8</v>
      </c>
    </row>
    <row r="43" spans="1:4">
      <c r="A43" s="18">
        <f>A41+A42</f>
        <v>68900000</v>
      </c>
      <c r="B43" s="19"/>
      <c r="C43" s="8" t="s">
        <v>10</v>
      </c>
      <c r="D43" s="9" t="s">
        <v>9</v>
      </c>
    </row>
    <row r="44" spans="1:4">
      <c r="A44" s="20"/>
      <c r="B44" s="20"/>
      <c r="C44" s="20"/>
      <c r="D44" s="20"/>
    </row>
    <row r="45" spans="1:4">
      <c r="A45" s="21">
        <f>A43/A39</f>
        <v>2.6566416040100251</v>
      </c>
      <c r="B45" s="22"/>
      <c r="C45" s="13" t="s">
        <v>11</v>
      </c>
      <c r="D45" s="11" t="s">
        <v>12</v>
      </c>
    </row>
    <row r="46" spans="1:4">
      <c r="A46" s="20"/>
      <c r="B46" s="20"/>
      <c r="C46" s="20"/>
      <c r="D46" s="20"/>
    </row>
    <row r="47" spans="1:4" ht="15" customHeight="1">
      <c r="A47" s="12"/>
      <c r="B47" s="38" t="s">
        <v>13</v>
      </c>
      <c r="C47" s="38"/>
      <c r="D47" s="38"/>
    </row>
  </sheetData>
  <sheetProtection algorithmName="SHA-512" hashValue="iQQLCkgEUTXqiXeteAxx/yYdgk9/zNWA+LoFpnOnqwt45MfwakHMcDShVOg4dlxAKuONw2IMNKhFx519phVbfQ==" saltValue="hIYtZ2DZQ/UnQF3sjtbG6w==" spinCount="100000" sheet="1" formatCells="0" formatColumns="0" formatRows="0" insertColumns="0" insertRows="0" insertHyperlinks="0" deleteColumns="0" deleteRows="0" sort="0" autoFilter="0" pivotTables="0"/>
  <mergeCells count="46">
    <mergeCell ref="C1:D2"/>
    <mergeCell ref="A8:B8"/>
    <mergeCell ref="A46:D46"/>
    <mergeCell ref="B47:D47"/>
    <mergeCell ref="A3:B3"/>
    <mergeCell ref="A4:B4"/>
    <mergeCell ref="A5:B5"/>
    <mergeCell ref="A7:B7"/>
    <mergeCell ref="A22:B22"/>
    <mergeCell ref="A9:D9"/>
    <mergeCell ref="A10:B10"/>
    <mergeCell ref="A11:B11"/>
    <mergeCell ref="A12:D12"/>
    <mergeCell ref="A13:B13"/>
    <mergeCell ref="A14:B14"/>
    <mergeCell ref="A16:B16"/>
    <mergeCell ref="A17:B17"/>
    <mergeCell ref="A18:D18"/>
    <mergeCell ref="A19:B19"/>
    <mergeCell ref="A20:B20"/>
    <mergeCell ref="A32:B32"/>
    <mergeCell ref="A33:B33"/>
    <mergeCell ref="A34:B34"/>
    <mergeCell ref="A35:B35"/>
    <mergeCell ref="A23:B23"/>
    <mergeCell ref="A24:D24"/>
    <mergeCell ref="A25:B25"/>
    <mergeCell ref="A26:B26"/>
    <mergeCell ref="A28:B28"/>
    <mergeCell ref="A29:D29"/>
    <mergeCell ref="A42:B42"/>
    <mergeCell ref="A43:B43"/>
    <mergeCell ref="A44:D44"/>
    <mergeCell ref="A45:B45"/>
    <mergeCell ref="A6:B6"/>
    <mergeCell ref="A15:B15"/>
    <mergeCell ref="A21:B21"/>
    <mergeCell ref="A27:B27"/>
    <mergeCell ref="A36:B36"/>
    <mergeCell ref="A37:B37"/>
    <mergeCell ref="A38:D38"/>
    <mergeCell ref="A39:B39"/>
    <mergeCell ref="A40:D40"/>
    <mergeCell ref="A41:B41"/>
    <mergeCell ref="A30:B30"/>
    <mergeCell ref="A31:B31"/>
  </mergeCells>
  <pageMargins left="0.70866141732283472" right="0.70866141732283472" top="0.74803149606299213" bottom="0.74803149606299213" header="0.31496062992125984" footer="0.31496062992125984"/>
  <pageSetup paperSize="9" scale="77" orientation="portrait" r:id="rId1"/>
  <headerFooter scaleWithDoc="0"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FUELS</vt:lpstr>
      <vt:lpstr>FUELS!Obszar_wydruku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D. Oruba</dc:creator>
  <cp:lastModifiedBy>D. Oruba</cp:lastModifiedBy>
  <cp:lastPrinted>2024-10-17T09:21:29Z</cp:lastPrinted>
  <dcterms:created xsi:type="dcterms:W3CDTF">2022-02-14T09:35:48Z</dcterms:created>
  <dcterms:modified xsi:type="dcterms:W3CDTF">2024-10-17T09:30:31Z</dcterms:modified>
</cp:coreProperties>
</file>